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"/>
    </mc:Choice>
  </mc:AlternateContent>
  <bookViews>
    <workbookView xWindow="0" yWindow="0" windowWidth="19200" windowHeight="6765"/>
  </bookViews>
  <sheets>
    <sheet name="2022-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F56" i="1"/>
  <c r="D67" i="1"/>
  <c r="F67" i="1"/>
  <c r="G67" i="1"/>
  <c r="F77" i="1"/>
  <c r="F39" i="1"/>
  <c r="B39" i="1"/>
  <c r="G32" i="1"/>
  <c r="C32" i="1"/>
  <c r="H18" i="1"/>
  <c r="D18" i="1"/>
  <c r="H17" i="1"/>
  <c r="D17" i="1"/>
  <c r="G15" i="1"/>
  <c r="G20" i="1" s="1"/>
  <c r="C15" i="1"/>
  <c r="C20" i="1" s="1"/>
  <c r="B15" i="1"/>
  <c r="B20" i="1" s="1"/>
  <c r="H13" i="1"/>
  <c r="D13" i="1"/>
  <c r="H12" i="1"/>
  <c r="D12" i="1"/>
  <c r="F11" i="1"/>
  <c r="F15" i="1" s="1"/>
  <c r="F20" i="1" s="1"/>
  <c r="D11" i="1"/>
  <c r="H10" i="1"/>
  <c r="D10" i="1"/>
  <c r="H9" i="1"/>
  <c r="D9" i="1"/>
  <c r="H8" i="1"/>
  <c r="D8" i="1"/>
  <c r="D15" i="1" l="1"/>
  <c r="D20" i="1" s="1"/>
  <c r="B31" i="1" s="1"/>
  <c r="H11" i="1"/>
  <c r="H15" i="1" s="1"/>
  <c r="H20" i="1" s="1"/>
  <c r="F49" i="1" l="1"/>
  <c r="F31" i="1"/>
  <c r="B34" i="1"/>
  <c r="C31" i="1"/>
  <c r="B42" i="1" l="1"/>
  <c r="C34" i="1"/>
  <c r="F34" i="1"/>
  <c r="G31" i="1"/>
  <c r="F42" i="1" l="1"/>
  <c r="G34" i="1"/>
</calcChain>
</file>

<file path=xl/sharedStrings.xml><?xml version="1.0" encoding="utf-8"?>
<sst xmlns="http://schemas.openxmlformats.org/spreadsheetml/2006/main" count="71" uniqueCount="53">
  <si>
    <t>Our spending on services is as follows:</t>
  </si>
  <si>
    <t>£'000s</t>
  </si>
  <si>
    <t>Economic Development Committee</t>
  </si>
  <si>
    <t>Homes &amp; Communities Committee</t>
  </si>
  <si>
    <t>Leisure &amp; Environment Committee</t>
  </si>
  <si>
    <t>Policy &amp; Finance Committee</t>
  </si>
  <si>
    <t>Trent Valley Internal Drainage Board</t>
  </si>
  <si>
    <t>Upper Witham Internal Drainage Board</t>
  </si>
  <si>
    <t>Subtotal</t>
  </si>
  <si>
    <t>Reversal of capital charges</t>
  </si>
  <si>
    <t>Cash management</t>
  </si>
  <si>
    <t>Total</t>
  </si>
  <si>
    <t>This spend is paid for by Council Tax and other income, as follows:</t>
  </si>
  <si>
    <t>2021/22</t>
  </si>
  <si>
    <t>Population (Office for National Statistics (ONS))</t>
  </si>
  <si>
    <t>District Council</t>
  </si>
  <si>
    <t>Parish Councils</t>
  </si>
  <si>
    <t>Less: Non-Domestic Rates (NDR) (Business Rates)</t>
  </si>
  <si>
    <t>Less: Precepts collected from Parish Councils</t>
  </si>
  <si>
    <t>Amount we need from Council Tax</t>
  </si>
  <si>
    <t>Other changes between the two financial years</t>
  </si>
  <si>
    <t>Estimate, at 31/03/2022</t>
  </si>
  <si>
    <t>Revenue Reserves</t>
  </si>
  <si>
    <t>Capital Reserves</t>
  </si>
  <si>
    <t>Ring-fenced Reserves</t>
  </si>
  <si>
    <t>Total Reserves</t>
  </si>
  <si>
    <t>General Fund (GF)</t>
  </si>
  <si>
    <t>Housing Revenue Account (HRA)</t>
  </si>
  <si>
    <t>2022/23 total spending</t>
  </si>
  <si>
    <t>2022/23 total income</t>
  </si>
  <si>
    <t>2022/23 spending less income</t>
  </si>
  <si>
    <t>2022/23</t>
  </si>
  <si>
    <t>2019 mid-year estimate</t>
  </si>
  <si>
    <t>2020 mid-year estimate</t>
  </si>
  <si>
    <t>Less: annual government grants</t>
  </si>
  <si>
    <t>Less: one-off government grants</t>
  </si>
  <si>
    <t>What we intend to spend in 2022/23</t>
  </si>
  <si>
    <t>Actual, at 31/03/2021</t>
  </si>
  <si>
    <t>We expect to have the following amounts of reserves at 31/03/2022 and 31/03/2023:</t>
  </si>
  <si>
    <t>Estimate, at 31/03/2023</t>
  </si>
  <si>
    <t>We had the following outstanding debt at 31/03/2021:</t>
  </si>
  <si>
    <t>Council Tax Information Leaflet: Newark and Sherwood District Council 2022/23 Financial Summary</t>
  </si>
  <si>
    <t>At March 2021
£'000s</t>
  </si>
  <si>
    <t>At March 2022
£'000s</t>
  </si>
  <si>
    <t>At March 2021
£ per person</t>
  </si>
  <si>
    <t>At March 2022
£ per person</t>
  </si>
  <si>
    <t>Less: Amount transferred (to)/from savings</t>
  </si>
  <si>
    <t>The table below shows roughly how the council's budget has changed between the estimate for 2022/23 in March 2021 and the estimate for 2022/23 in March 2022:</t>
  </si>
  <si>
    <t>What we thought we would spend in 2022/23</t>
  </si>
  <si>
    <t>Changes in cost of delivering services provided</t>
  </si>
  <si>
    <t>Increased support for delivery of leisure services</t>
  </si>
  <si>
    <t>New and increased delivery of services provided</t>
  </si>
  <si>
    <t>Capital debt outstanding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</si>
</sst>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);\(#,##0\)"/>
    <numFmt numFmtId="165" formatCode="#,##0;[Red]\(#,##0\)"/>
    <numFmt numFmtId="166" formatCode="#,##0.00;[Red]\(#,##0.00\)"/>
  </numFmts>
  <fonts count="4" x14ac:knownFonts="1">
    <font>
      <sz val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double">
        <color theme="0" tint="-0.14993743705557422"/>
      </top>
      <bottom style="double">
        <color theme="0" tint="-0.14993743705557422"/>
      </bottom>
      <diagonal/>
    </border>
    <border>
      <left/>
      <right/>
      <top style="thin">
        <color theme="0" tint="-0.14993743705557422"/>
      </top>
      <bottom/>
      <diagonal/>
    </border>
  </borders>
  <cellStyleXfs count="1">
    <xf numFmtId="164" fontId="0" fillId="0" borderId="0" applyFill="0"/>
  </cellStyleXfs>
  <cellXfs count="25">
    <xf numFmtId="164" fontId="0" fillId="0" borderId="0" xfId="0"/>
    <xf numFmtId="165" fontId="2" fillId="0" borderId="1" xfId="0" applyNumberFormat="1" applyFont="1" applyFill="1" applyBorder="1" applyAlignment="1">
      <alignment vertical="center"/>
    </xf>
    <xf numFmtId="164" fontId="1" fillId="0" borderId="0" xfId="0" applyFont="1" applyFill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/>
    </xf>
    <xf numFmtId="164" fontId="1" fillId="0" borderId="1" xfId="0" applyFont="1" applyFill="1" applyBorder="1" applyAlignment="1">
      <alignment vertical="center"/>
    </xf>
    <xf numFmtId="164" fontId="1" fillId="0" borderId="2" xfId="0" applyFont="1" applyFill="1" applyBorder="1" applyAlignment="1">
      <alignment vertical="center"/>
    </xf>
    <xf numFmtId="164" fontId="1" fillId="0" borderId="3" xfId="0" applyFont="1" applyFill="1" applyBorder="1" applyAlignment="1">
      <alignment vertical="center"/>
    </xf>
    <xf numFmtId="164" fontId="1" fillId="0" borderId="4" xfId="0" applyFont="1" applyFill="1" applyBorder="1" applyAlignment="1">
      <alignment vertical="center"/>
    </xf>
    <xf numFmtId="164" fontId="1" fillId="0" borderId="5" xfId="0" applyFont="1" applyFill="1" applyBorder="1" applyAlignment="1">
      <alignment vertical="center"/>
    </xf>
    <xf numFmtId="164" fontId="1" fillId="0" borderId="6" xfId="0" applyFont="1" applyFill="1" applyBorder="1" applyAlignment="1">
      <alignment vertical="center"/>
    </xf>
    <xf numFmtId="164" fontId="1" fillId="0" borderId="0" xfId="0" applyFont="1" applyFill="1" applyBorder="1" applyAlignment="1">
      <alignment vertical="center"/>
    </xf>
    <xf numFmtId="164" fontId="1" fillId="0" borderId="7" xfId="0" applyFont="1" applyFill="1" applyBorder="1" applyAlignment="1">
      <alignment vertical="center"/>
    </xf>
    <xf numFmtId="164" fontId="1" fillId="0" borderId="8" xfId="0" applyFont="1" applyFill="1" applyBorder="1" applyAlignment="1">
      <alignment vertical="center"/>
    </xf>
    <xf numFmtId="165" fontId="1" fillId="0" borderId="9" xfId="0" applyNumberFormat="1" applyFont="1" applyFill="1" applyBorder="1" applyAlignment="1">
      <alignment vertical="center"/>
    </xf>
    <xf numFmtId="165" fontId="1" fillId="0" borderId="10" xfId="0" applyNumberFormat="1" applyFont="1" applyFill="1" applyBorder="1" applyAlignment="1">
      <alignment vertical="center"/>
    </xf>
    <xf numFmtId="164" fontId="2" fillId="2" borderId="1" xfId="0" applyFont="1" applyFill="1" applyBorder="1" applyAlignment="1">
      <alignment vertical="center" wrapText="1"/>
    </xf>
    <xf numFmtId="164" fontId="1" fillId="2" borderId="1" xfId="0" applyFont="1" applyFill="1" applyBorder="1" applyAlignment="1">
      <alignment vertical="center"/>
    </xf>
    <xf numFmtId="165" fontId="2" fillId="0" borderId="11" xfId="0" applyNumberFormat="1" applyFont="1" applyFill="1" applyBorder="1" applyAlignment="1">
      <alignment vertical="center"/>
    </xf>
    <xf numFmtId="164" fontId="2" fillId="0" borderId="11" xfId="0" applyFont="1" applyFill="1" applyBorder="1" applyAlignment="1">
      <alignment vertical="center"/>
    </xf>
    <xf numFmtId="166" fontId="2" fillId="0" borderId="11" xfId="0" applyNumberFormat="1" applyFont="1" applyFill="1" applyBorder="1" applyAlignment="1">
      <alignment vertical="center"/>
    </xf>
    <xf numFmtId="164" fontId="1" fillId="0" borderId="12" xfId="0" applyFont="1" applyFill="1" applyBorder="1" applyAlignment="1">
      <alignment vertical="center"/>
    </xf>
    <xf numFmtId="164" fontId="3" fillId="0" borderId="0" xfId="0" applyFont="1" applyFill="1" applyAlignment="1">
      <alignment vertical="center"/>
    </xf>
    <xf numFmtId="164" fontId="1" fillId="2" borderId="1" xfId="0" applyFont="1" applyFill="1" applyBorder="1" applyAlignment="1">
      <alignment vertical="center" wrapText="1"/>
    </xf>
    <xf numFmtId="164" fontId="1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78"/>
  <sheetViews>
    <sheetView showGridLines="0" tabSelected="1" topLeftCell="A52" zoomScale="80" zoomScaleNormal="80" workbookViewId="0">
      <selection activeCell="M66" sqref="M66"/>
    </sheetView>
  </sheetViews>
  <sheetFormatPr defaultColWidth="8.88671875" defaultRowHeight="15.75" x14ac:dyDescent="0.25"/>
  <cols>
    <col min="1" max="1" width="0.5546875" style="2" customWidth="1"/>
    <col min="2" max="4" width="11.6640625" style="2" customWidth="1"/>
    <col min="5" max="5" width="37.77734375" style="2" customWidth="1"/>
    <col min="6" max="8" width="11.6640625" style="2" customWidth="1"/>
    <col min="9" max="16384" width="8.88671875" style="2"/>
  </cols>
  <sheetData>
    <row r="1" spans="1:8" x14ac:dyDescent="0.25">
      <c r="A1" s="22" t="s">
        <v>41</v>
      </c>
    </row>
    <row r="3" spans="1:8" x14ac:dyDescent="0.25">
      <c r="A3" s="2" t="s">
        <v>0</v>
      </c>
    </row>
    <row r="5" spans="1:8" ht="47.25" x14ac:dyDescent="0.25">
      <c r="B5" s="16" t="s">
        <v>28</v>
      </c>
      <c r="C5" s="16" t="s">
        <v>29</v>
      </c>
      <c r="D5" s="16" t="s">
        <v>30</v>
      </c>
      <c r="E5" s="17"/>
      <c r="F5" s="16" t="s">
        <v>28</v>
      </c>
      <c r="G5" s="16" t="s">
        <v>29</v>
      </c>
      <c r="H5" s="16" t="s">
        <v>30</v>
      </c>
    </row>
    <row r="6" spans="1:8" ht="31.5" x14ac:dyDescent="0.25">
      <c r="B6" s="23" t="s">
        <v>42</v>
      </c>
      <c r="C6" s="23" t="s">
        <v>42</v>
      </c>
      <c r="D6" s="23" t="s">
        <v>42</v>
      </c>
      <c r="E6" s="23"/>
      <c r="F6" s="23" t="s">
        <v>43</v>
      </c>
      <c r="G6" s="23" t="s">
        <v>43</v>
      </c>
      <c r="H6" s="23" t="s">
        <v>43</v>
      </c>
    </row>
    <row r="8" spans="1:8" x14ac:dyDescent="0.25">
      <c r="B8" s="3">
        <v>6547</v>
      </c>
      <c r="C8" s="3">
        <v>-4546</v>
      </c>
      <c r="D8" s="1">
        <f>SUM(B8:C8)</f>
        <v>2001</v>
      </c>
      <c r="E8" s="5" t="s">
        <v>2</v>
      </c>
      <c r="F8" s="3">
        <v>7086</v>
      </c>
      <c r="G8" s="3">
        <v>-4812</v>
      </c>
      <c r="H8" s="1">
        <f>SUM(F8:G8)</f>
        <v>2274</v>
      </c>
    </row>
    <row r="9" spans="1:8" x14ac:dyDescent="0.25">
      <c r="B9" s="3">
        <v>3804</v>
      </c>
      <c r="C9" s="3">
        <v>-1446</v>
      </c>
      <c r="D9" s="1">
        <f t="shared" ref="D9:D13" si="0">SUM(B9:C9)</f>
        <v>2358</v>
      </c>
      <c r="E9" s="5" t="s">
        <v>3</v>
      </c>
      <c r="F9" s="3">
        <v>4110</v>
      </c>
      <c r="G9" s="3">
        <v>-1877</v>
      </c>
      <c r="H9" s="1">
        <f t="shared" ref="H9:H13" si="1">SUM(F9:G9)</f>
        <v>2233</v>
      </c>
    </row>
    <row r="10" spans="1:8" x14ac:dyDescent="0.25">
      <c r="B10" s="3">
        <v>7552</v>
      </c>
      <c r="C10" s="3">
        <v>-2178</v>
      </c>
      <c r="D10" s="1">
        <f t="shared" si="0"/>
        <v>5374</v>
      </c>
      <c r="E10" s="5" t="s">
        <v>4</v>
      </c>
      <c r="F10" s="3">
        <v>8532</v>
      </c>
      <c r="G10" s="3">
        <v>-2163</v>
      </c>
      <c r="H10" s="1">
        <f t="shared" si="1"/>
        <v>6369</v>
      </c>
    </row>
    <row r="11" spans="1:8" x14ac:dyDescent="0.25">
      <c r="B11" s="3">
        <v>29067</v>
      </c>
      <c r="C11" s="3">
        <v>-22319</v>
      </c>
      <c r="D11" s="1">
        <f t="shared" si="0"/>
        <v>6748</v>
      </c>
      <c r="E11" s="5" t="s">
        <v>5</v>
      </c>
      <c r="F11" s="3">
        <f>27452 + 795</f>
        <v>28247</v>
      </c>
      <c r="G11" s="3">
        <v>-21269</v>
      </c>
      <c r="H11" s="1">
        <f t="shared" si="1"/>
        <v>6978</v>
      </c>
    </row>
    <row r="12" spans="1:8" x14ac:dyDescent="0.25">
      <c r="B12" s="3">
        <v>660</v>
      </c>
      <c r="C12" s="3"/>
      <c r="D12" s="1">
        <f t="shared" si="0"/>
        <v>660</v>
      </c>
      <c r="E12" s="5" t="s">
        <v>6</v>
      </c>
      <c r="F12" s="3">
        <v>666</v>
      </c>
      <c r="G12" s="3"/>
      <c r="H12" s="1">
        <f t="shared" si="1"/>
        <v>666</v>
      </c>
    </row>
    <row r="13" spans="1:8" x14ac:dyDescent="0.25">
      <c r="B13" s="3">
        <v>12</v>
      </c>
      <c r="C13" s="3"/>
      <c r="D13" s="1">
        <f t="shared" si="0"/>
        <v>12</v>
      </c>
      <c r="E13" s="5" t="s">
        <v>7</v>
      </c>
      <c r="F13" s="3">
        <v>12</v>
      </c>
      <c r="G13" s="3"/>
      <c r="H13" s="1">
        <f t="shared" si="1"/>
        <v>12</v>
      </c>
    </row>
    <row r="14" spans="1:8" ht="16.5" thickBot="1" x14ac:dyDescent="0.3"/>
    <row r="15" spans="1:8" ht="17.25" thickTop="1" thickBot="1" x14ac:dyDescent="0.3">
      <c r="B15" s="18">
        <f>SUM(B8:B13)</f>
        <v>47642</v>
      </c>
      <c r="C15" s="18">
        <f>SUM(C8:C13)</f>
        <v>-30489</v>
      </c>
      <c r="D15" s="18">
        <f>SUM(D8:D13)</f>
        <v>17153</v>
      </c>
      <c r="E15" s="19" t="s">
        <v>8</v>
      </c>
      <c r="F15" s="18">
        <f>SUM(F8:F13)</f>
        <v>48653</v>
      </c>
      <c r="G15" s="18">
        <f>SUM(G8:G13)</f>
        <v>-30121</v>
      </c>
      <c r="H15" s="18">
        <f>SUM(H8:H13)</f>
        <v>18532</v>
      </c>
    </row>
    <row r="16" spans="1:8" ht="16.5" thickTop="1" x14ac:dyDescent="0.25"/>
    <row r="17" spans="1:8" x14ac:dyDescent="0.25">
      <c r="B17" s="3">
        <v>-3050</v>
      </c>
      <c r="C17" s="3">
        <v>790</v>
      </c>
      <c r="D17" s="1">
        <f t="shared" ref="D17:D18" si="2">SUM(B17:C17)</f>
        <v>-2260</v>
      </c>
      <c r="E17" s="5" t="s">
        <v>9</v>
      </c>
      <c r="F17" s="3">
        <v>-3460</v>
      </c>
      <c r="G17" s="3">
        <v>790</v>
      </c>
      <c r="H17" s="1">
        <f t="shared" ref="H17:H18" si="3">SUM(F17:G17)</f>
        <v>-2670</v>
      </c>
    </row>
    <row r="18" spans="1:8" x14ac:dyDescent="0.25">
      <c r="B18" s="3">
        <v>1127</v>
      </c>
      <c r="C18" s="3">
        <v>-1081</v>
      </c>
      <c r="D18" s="1">
        <f t="shared" si="2"/>
        <v>46</v>
      </c>
      <c r="E18" s="5" t="s">
        <v>10</v>
      </c>
      <c r="F18" s="3">
        <v>822</v>
      </c>
      <c r="G18" s="3">
        <v>-1123</v>
      </c>
      <c r="H18" s="1">
        <f t="shared" si="3"/>
        <v>-301</v>
      </c>
    </row>
    <row r="19" spans="1:8" ht="16.5" thickBot="1" x14ac:dyDescent="0.3"/>
    <row r="20" spans="1:8" ht="17.25" thickTop="1" thickBot="1" x14ac:dyDescent="0.3">
      <c r="B20" s="18">
        <f t="shared" ref="B20:G20" si="4">SUM(B15, B17:B18)</f>
        <v>45719</v>
      </c>
      <c r="C20" s="18">
        <f t="shared" si="4"/>
        <v>-30780</v>
      </c>
      <c r="D20" s="18">
        <f>SUM(D15, D17:D18)</f>
        <v>14939</v>
      </c>
      <c r="E20" s="19" t="s">
        <v>11</v>
      </c>
      <c r="F20" s="18">
        <f t="shared" si="4"/>
        <v>46015</v>
      </c>
      <c r="G20" s="18">
        <f t="shared" si="4"/>
        <v>-30454</v>
      </c>
      <c r="H20" s="18">
        <f>SUM(H15, H17:H18)</f>
        <v>15561</v>
      </c>
    </row>
    <row r="21" spans="1:8" ht="16.5" thickTop="1" x14ac:dyDescent="0.25">
      <c r="B21" s="6"/>
      <c r="C21" s="6"/>
      <c r="D21" s="6"/>
      <c r="E21" s="6"/>
      <c r="F21" s="6"/>
      <c r="G21" s="6"/>
      <c r="H21" s="6"/>
    </row>
    <row r="23" spans="1:8" x14ac:dyDescent="0.25">
      <c r="A23" s="2" t="s">
        <v>12</v>
      </c>
    </row>
    <row r="25" spans="1:8" x14ac:dyDescent="0.25">
      <c r="B25" s="16" t="s">
        <v>13</v>
      </c>
      <c r="F25" s="16" t="s">
        <v>31</v>
      </c>
    </row>
    <row r="26" spans="1:8" x14ac:dyDescent="0.25">
      <c r="B26" s="3">
        <v>122400</v>
      </c>
      <c r="C26" s="5" t="s">
        <v>32</v>
      </c>
      <c r="E26" s="5" t="s">
        <v>14</v>
      </c>
      <c r="F26" s="3">
        <v>123100</v>
      </c>
      <c r="G26" s="5" t="s">
        <v>33</v>
      </c>
    </row>
    <row r="28" spans="1:8" x14ac:dyDescent="0.25">
      <c r="B28" s="16" t="s">
        <v>31</v>
      </c>
      <c r="C28" s="16" t="s">
        <v>31</v>
      </c>
      <c r="F28" s="16" t="s">
        <v>31</v>
      </c>
      <c r="G28" s="16" t="s">
        <v>31</v>
      </c>
    </row>
    <row r="29" spans="1:8" ht="31.5" x14ac:dyDescent="0.25">
      <c r="B29" s="23" t="s">
        <v>42</v>
      </c>
      <c r="C29" s="23" t="s">
        <v>44</v>
      </c>
      <c r="D29" s="24"/>
      <c r="E29" s="24"/>
      <c r="F29" s="23" t="s">
        <v>43</v>
      </c>
      <c r="G29" s="23" t="s">
        <v>45</v>
      </c>
    </row>
    <row r="31" spans="1:8" x14ac:dyDescent="0.25">
      <c r="B31" s="3">
        <f>D20</f>
        <v>14939</v>
      </c>
      <c r="C31" s="4">
        <f>(B31*1000)/B$26</f>
        <v>122.05065359477125</v>
      </c>
      <c r="E31" s="5" t="s">
        <v>15</v>
      </c>
      <c r="F31" s="3">
        <f>H20</f>
        <v>15561</v>
      </c>
      <c r="G31" s="4">
        <f>(F31*1000)/F$26</f>
        <v>126.40942323314378</v>
      </c>
    </row>
    <row r="32" spans="1:8" x14ac:dyDescent="0.25">
      <c r="B32" s="3">
        <v>3362</v>
      </c>
      <c r="C32" s="4">
        <f>(B32*1000)/B$26</f>
        <v>27.467320261437909</v>
      </c>
      <c r="E32" s="5" t="s">
        <v>16</v>
      </c>
      <c r="F32" s="3">
        <v>3425</v>
      </c>
      <c r="G32" s="4">
        <f>(F32*1000)/F$26</f>
        <v>27.822908204711617</v>
      </c>
    </row>
    <row r="33" spans="2:8" ht="16.5" thickBot="1" x14ac:dyDescent="0.3"/>
    <row r="34" spans="2:8" ht="17.25" thickTop="1" thickBot="1" x14ac:dyDescent="0.3">
      <c r="B34" s="18">
        <f>SUM(B31:B32)</f>
        <v>18301</v>
      </c>
      <c r="C34" s="20">
        <f>(B34*1000)/B$26</f>
        <v>149.51797385620915</v>
      </c>
      <c r="E34" s="19" t="s">
        <v>11</v>
      </c>
      <c r="F34" s="18">
        <f>SUM(F31:F32)</f>
        <v>18986</v>
      </c>
      <c r="G34" s="20">
        <f>(F34*1000)/F$26</f>
        <v>154.23233143785541</v>
      </c>
    </row>
    <row r="35" spans="2:8" ht="16.5" thickTop="1" x14ac:dyDescent="0.25"/>
    <row r="36" spans="2:8" x14ac:dyDescent="0.25">
      <c r="B36" s="3">
        <v>0</v>
      </c>
      <c r="E36" s="5" t="s">
        <v>34</v>
      </c>
      <c r="F36" s="3">
        <v>147</v>
      </c>
    </row>
    <row r="37" spans="2:8" x14ac:dyDescent="0.25">
      <c r="B37" s="3">
        <v>0</v>
      </c>
      <c r="E37" s="5" t="s">
        <v>35</v>
      </c>
      <c r="F37" s="3">
        <v>421</v>
      </c>
    </row>
    <row r="38" spans="2:8" x14ac:dyDescent="0.25">
      <c r="B38" s="3">
        <v>5742</v>
      </c>
      <c r="E38" s="5" t="s">
        <v>17</v>
      </c>
      <c r="F38" s="3">
        <v>6403</v>
      </c>
    </row>
    <row r="39" spans="2:8" x14ac:dyDescent="0.25">
      <c r="B39" s="3">
        <f>B32</f>
        <v>3362</v>
      </c>
      <c r="E39" s="5" t="s">
        <v>18</v>
      </c>
      <c r="F39" s="3">
        <f>F32</f>
        <v>3425</v>
      </c>
    </row>
    <row r="40" spans="2:8" x14ac:dyDescent="0.25">
      <c r="B40" s="3">
        <v>1681</v>
      </c>
      <c r="E40" s="5" t="s">
        <v>46</v>
      </c>
      <c r="F40" s="3">
        <v>658</v>
      </c>
    </row>
    <row r="41" spans="2:8" ht="16.5" thickBot="1" x14ac:dyDescent="0.3"/>
    <row r="42" spans="2:8" ht="17.25" thickTop="1" thickBot="1" x14ac:dyDescent="0.3">
      <c r="B42" s="18">
        <f>B34-SUM(B36:B40)</f>
        <v>7516</v>
      </c>
      <c r="C42" s="7"/>
      <c r="D42" s="8"/>
      <c r="E42" s="19" t="s">
        <v>19</v>
      </c>
      <c r="F42" s="18">
        <f>F34-SUM(F36:F40)</f>
        <v>7932</v>
      </c>
      <c r="G42" s="7"/>
      <c r="H42" s="8"/>
    </row>
    <row r="43" spans="2:8" ht="16.5" thickTop="1" x14ac:dyDescent="0.25">
      <c r="B43" s="6"/>
      <c r="C43" s="9"/>
      <c r="D43" s="9"/>
      <c r="E43" s="6"/>
      <c r="F43" s="6"/>
      <c r="G43" s="9"/>
      <c r="H43" s="9"/>
    </row>
    <row r="44" spans="2:8" x14ac:dyDescent="0.25">
      <c r="B44" s="10"/>
      <c r="C44" s="10"/>
      <c r="D44" s="10"/>
      <c r="E44" s="10"/>
      <c r="F44" s="10"/>
      <c r="G44" s="10"/>
      <c r="H44" s="10"/>
    </row>
    <row r="45" spans="2:8" x14ac:dyDescent="0.25">
      <c r="B45" s="11" t="s">
        <v>47</v>
      </c>
      <c r="C45" s="11"/>
      <c r="D45" s="11"/>
      <c r="E45" s="11"/>
      <c r="F45" s="11"/>
      <c r="G45" s="11"/>
      <c r="H45" s="11"/>
    </row>
    <row r="46" spans="2:8" x14ac:dyDescent="0.25">
      <c r="B46" s="11"/>
      <c r="C46" s="11"/>
      <c r="D46" s="11"/>
      <c r="E46" s="11"/>
      <c r="F46" s="11"/>
      <c r="G46" s="11"/>
      <c r="H46" s="11"/>
    </row>
    <row r="47" spans="2:8" x14ac:dyDescent="0.25">
      <c r="B47" s="11"/>
      <c r="C47" s="11"/>
      <c r="D47" s="11"/>
      <c r="E47" s="11"/>
      <c r="F47" s="17" t="s">
        <v>1</v>
      </c>
      <c r="G47" s="11"/>
      <c r="H47" s="11"/>
    </row>
    <row r="48" spans="2:8" ht="16.5" thickBot="1" x14ac:dyDescent="0.3">
      <c r="B48" s="11"/>
      <c r="C48" s="11"/>
      <c r="D48" s="11"/>
      <c r="E48" s="11"/>
      <c r="G48" s="11"/>
      <c r="H48" s="11"/>
    </row>
    <row r="49" spans="2:8" ht="17.25" thickTop="1" thickBot="1" x14ac:dyDescent="0.3">
      <c r="B49" s="11"/>
      <c r="C49" s="11"/>
      <c r="D49" s="11"/>
      <c r="E49" s="19" t="s">
        <v>48</v>
      </c>
      <c r="F49" s="18">
        <f>D20</f>
        <v>14939</v>
      </c>
      <c r="G49" s="11"/>
      <c r="H49" s="11"/>
    </row>
    <row r="50" spans="2:8" ht="16.5" thickTop="1" x14ac:dyDescent="0.25">
      <c r="B50" s="11"/>
      <c r="C50" s="11"/>
      <c r="D50" s="11"/>
      <c r="G50" s="11"/>
      <c r="H50" s="11"/>
    </row>
    <row r="51" spans="2:8" x14ac:dyDescent="0.25">
      <c r="B51" s="11"/>
      <c r="C51" s="11"/>
      <c r="D51" s="11"/>
      <c r="E51" s="5" t="s">
        <v>49</v>
      </c>
      <c r="F51" s="3">
        <v>327</v>
      </c>
      <c r="G51" s="11"/>
      <c r="H51" s="11"/>
    </row>
    <row r="52" spans="2:8" x14ac:dyDescent="0.25">
      <c r="B52" s="11"/>
      <c r="C52" s="11"/>
      <c r="D52" s="11"/>
      <c r="E52" s="5" t="s">
        <v>50</v>
      </c>
      <c r="F52" s="3">
        <v>245</v>
      </c>
      <c r="G52" s="11"/>
      <c r="H52" s="11"/>
    </row>
    <row r="53" spans="2:8" x14ac:dyDescent="0.25">
      <c r="B53" s="11"/>
      <c r="C53" s="11"/>
      <c r="D53" s="11"/>
      <c r="E53" s="5" t="s">
        <v>51</v>
      </c>
      <c r="F53" s="3">
        <v>190</v>
      </c>
      <c r="G53" s="11"/>
      <c r="H53" s="11"/>
    </row>
    <row r="54" spans="2:8" x14ac:dyDescent="0.25">
      <c r="B54" s="11"/>
      <c r="C54" s="11"/>
      <c r="D54" s="11"/>
      <c r="E54" s="5" t="s">
        <v>20</v>
      </c>
      <c r="F54" s="3">
        <f>F56-SUM(F49:F53)</f>
        <v>-140</v>
      </c>
      <c r="G54" s="11"/>
      <c r="H54" s="11"/>
    </row>
    <row r="55" spans="2:8" ht="16.5" thickBot="1" x14ac:dyDescent="0.3">
      <c r="B55" s="11"/>
      <c r="C55" s="11"/>
      <c r="D55" s="11"/>
      <c r="G55" s="11"/>
      <c r="H55" s="11"/>
    </row>
    <row r="56" spans="2:8" ht="17.25" thickTop="1" thickBot="1" x14ac:dyDescent="0.3">
      <c r="B56" s="11"/>
      <c r="C56" s="11"/>
      <c r="D56" s="11"/>
      <c r="E56" s="19" t="s">
        <v>36</v>
      </c>
      <c r="F56" s="18">
        <f>H20</f>
        <v>15561</v>
      </c>
      <c r="G56" s="11"/>
      <c r="H56" s="11"/>
    </row>
    <row r="57" spans="2:8" ht="16.5" thickTop="1" x14ac:dyDescent="0.25">
      <c r="B57" s="11"/>
      <c r="C57" s="11"/>
      <c r="D57" s="11"/>
      <c r="E57" s="11"/>
      <c r="F57" s="11"/>
      <c r="G57" s="11"/>
      <c r="H57" s="11"/>
    </row>
    <row r="58" spans="2:8" x14ac:dyDescent="0.25">
      <c r="B58" s="10"/>
      <c r="C58" s="10"/>
      <c r="D58" s="10"/>
      <c r="E58" s="10"/>
      <c r="F58" s="10"/>
      <c r="G58" s="10"/>
      <c r="H58" s="10"/>
    </row>
    <row r="59" spans="2:8" x14ac:dyDescent="0.25">
      <c r="B59" s="11"/>
      <c r="C59" s="11"/>
      <c r="D59" s="11"/>
      <c r="E59" s="11"/>
      <c r="F59" s="11"/>
      <c r="G59" s="11"/>
      <c r="H59" s="11"/>
    </row>
    <row r="60" spans="2:8" x14ac:dyDescent="0.25">
      <c r="B60" s="11"/>
      <c r="C60" s="11"/>
      <c r="D60" s="11"/>
      <c r="E60" s="11"/>
      <c r="F60" s="11"/>
      <c r="G60" s="11"/>
      <c r="H60" s="11"/>
    </row>
    <row r="61" spans="2:8" ht="31.5" x14ac:dyDescent="0.25">
      <c r="D61" s="16" t="s">
        <v>37</v>
      </c>
      <c r="E61" s="16" t="s">
        <v>38</v>
      </c>
      <c r="F61" s="16" t="s">
        <v>21</v>
      </c>
      <c r="G61" s="16" t="s">
        <v>39</v>
      </c>
    </row>
    <row r="62" spans="2:8" x14ac:dyDescent="0.25">
      <c r="D62" s="17" t="s">
        <v>1</v>
      </c>
      <c r="E62" s="17"/>
      <c r="F62" s="17" t="s">
        <v>1</v>
      </c>
      <c r="G62" s="17" t="s">
        <v>1</v>
      </c>
    </row>
    <row r="63" spans="2:8" x14ac:dyDescent="0.25">
      <c r="D63" s="3">
        <v>35672.01</v>
      </c>
      <c r="E63" s="5" t="s">
        <v>22</v>
      </c>
      <c r="F63" s="3">
        <v>28550.687999999998</v>
      </c>
      <c r="G63" s="3">
        <v>29279.628000000001</v>
      </c>
    </row>
    <row r="64" spans="2:8" x14ac:dyDescent="0.25">
      <c r="D64" s="3">
        <v>10815.319</v>
      </c>
      <c r="E64" s="5" t="s">
        <v>23</v>
      </c>
      <c r="F64" s="3">
        <v>9616.4580000000005</v>
      </c>
      <c r="G64" s="3">
        <v>1514.816</v>
      </c>
    </row>
    <row r="65" spans="2:8" x14ac:dyDescent="0.25">
      <c r="D65" s="3">
        <v>149.94800000000001</v>
      </c>
      <c r="E65" s="12" t="s">
        <v>24</v>
      </c>
      <c r="F65" s="3">
        <v>149.94800000000001</v>
      </c>
      <c r="G65" s="3">
        <v>149.94800000000001</v>
      </c>
    </row>
    <row r="66" spans="2:8" ht="16.5" thickBot="1" x14ac:dyDescent="0.3">
      <c r="E66" s="21"/>
    </row>
    <row r="67" spans="2:8" ht="17.25" thickTop="1" thickBot="1" x14ac:dyDescent="0.3">
      <c r="D67" s="18">
        <f>SUM(D63:D65)</f>
        <v>46637.276999999995</v>
      </c>
      <c r="E67" s="19" t="s">
        <v>25</v>
      </c>
      <c r="F67" s="18">
        <f>SUM(F63:F65)</f>
        <v>38317.093999999997</v>
      </c>
      <c r="G67" s="18">
        <f>SUM(G63:G65)</f>
        <v>30944.392</v>
      </c>
    </row>
    <row r="68" spans="2:8" ht="16.5" thickTop="1" x14ac:dyDescent="0.25"/>
    <row r="69" spans="2:8" x14ac:dyDescent="0.25">
      <c r="B69" s="10"/>
      <c r="C69" s="10"/>
      <c r="D69" s="10"/>
      <c r="E69" s="10"/>
      <c r="F69" s="10"/>
      <c r="G69" s="10"/>
      <c r="H69" s="10"/>
    </row>
    <row r="70" spans="2:8" x14ac:dyDescent="0.25">
      <c r="B70" s="11"/>
      <c r="C70" s="11"/>
      <c r="D70" s="11"/>
      <c r="E70" s="11"/>
      <c r="F70" s="11"/>
      <c r="G70" s="11"/>
      <c r="H70" s="11"/>
    </row>
    <row r="71" spans="2:8" x14ac:dyDescent="0.25">
      <c r="B71" s="11"/>
      <c r="C71" s="11"/>
      <c r="D71" s="11"/>
      <c r="E71" s="11"/>
      <c r="F71" s="11"/>
      <c r="G71" s="11"/>
      <c r="H71" s="11"/>
    </row>
    <row r="72" spans="2:8" ht="31.5" x14ac:dyDescent="0.25">
      <c r="E72" s="16" t="s">
        <v>40</v>
      </c>
      <c r="F72" s="17" t="s">
        <v>1</v>
      </c>
    </row>
    <row r="74" spans="2:8" x14ac:dyDescent="0.25">
      <c r="E74" s="5" t="s">
        <v>26</v>
      </c>
      <c r="F74" s="14">
        <v>29139</v>
      </c>
    </row>
    <row r="75" spans="2:8" x14ac:dyDescent="0.25">
      <c r="E75" s="12" t="s">
        <v>27</v>
      </c>
      <c r="F75" s="15">
        <v>109023</v>
      </c>
    </row>
    <row r="76" spans="2:8" ht="16.5" thickBot="1" x14ac:dyDescent="0.3">
      <c r="E76" s="13"/>
      <c r="F76" s="13"/>
    </row>
    <row r="77" spans="2:8" ht="17.25" thickTop="1" thickBot="1" x14ac:dyDescent="0.3">
      <c r="E77" s="19" t="s">
        <v>52</v>
      </c>
      <c r="F77" s="18">
        <f>SUM(F73:F75)</f>
        <v>138162</v>
      </c>
    </row>
    <row r="78" spans="2:8" ht="16.5" thickTop="1" x14ac:dyDescent="0.25"/>
  </sheetData>
  <pageMargins left="0.31496062992125984" right="0.31496062992125984" top="0.3543307086614173" bottom="0.354330708661417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2022-23</vt:lpstr>
    </vt:vector>
  </TitlesOfParts>
  <Company>NSDC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mohammeds</dc:creator>
  <cp:lastModifiedBy>philw</cp:lastModifiedBy>
  <cp:lastPrinted>2021-03-03T11:28:43Z</cp:lastPrinted>
  <dcterms:created xsi:type="dcterms:W3CDTF">2021-03-03T11:25:03Z</dcterms:created>
  <dcterms:modified xsi:type="dcterms:W3CDTF">2022-03-04T11:21:42Z</dcterms:modified>
</cp:coreProperties>
</file>